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ropbox\Final Manuscript Versions\ACS Mat Letters\Data_for_manuscript\04_Figure4\"/>
    </mc:Choice>
  </mc:AlternateContent>
  <xr:revisionPtr revIDLastSave="0" documentId="13_ncr:1_{0EF667F5-8917-41DC-B38E-136F4556D6D3}" xr6:coauthVersionLast="47" xr6:coauthVersionMax="47" xr10:uidLastSave="{00000000-0000-0000-0000-000000000000}"/>
  <bookViews>
    <workbookView xWindow="2550" yWindow="2550" windowWidth="23475" windowHeight="12585" xr2:uid="{26810946-B3F4-3F4E-B004-33C74BB67065}"/>
  </bookViews>
  <sheets>
    <sheet name="PEG" sheetId="2" r:id="rId1"/>
    <sheet name="MIBG 900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2" l="1"/>
  <c r="D6" i="2"/>
  <c r="D8" i="2"/>
  <c r="D10" i="2"/>
  <c r="D12" i="2"/>
  <c r="D14" i="2"/>
  <c r="D16" i="2"/>
  <c r="E16" i="2" s="1"/>
  <c r="F16" i="2" s="1"/>
  <c r="G16" i="2" s="1"/>
  <c r="D18" i="2"/>
  <c r="D20" i="2"/>
  <c r="D22" i="2"/>
  <c r="D24" i="2"/>
  <c r="D2" i="2"/>
  <c r="D12" i="4" l="1"/>
  <c r="E12" i="4" s="1"/>
  <c r="F12" i="4" s="1"/>
  <c r="G12" i="4" s="1"/>
  <c r="H12" i="4" s="1"/>
  <c r="D10" i="4"/>
  <c r="E10" i="4" s="1"/>
  <c r="F10" i="4" s="1"/>
  <c r="G10" i="4" s="1"/>
  <c r="H10" i="4" s="1"/>
  <c r="D28" i="4"/>
  <c r="E28" i="4" s="1"/>
  <c r="F28" i="4" s="1"/>
  <c r="G28" i="4" s="1"/>
  <c r="H28" i="4" s="1"/>
  <c r="D26" i="4"/>
  <c r="E26" i="4" s="1"/>
  <c r="F26" i="4" s="1"/>
  <c r="G26" i="4" s="1"/>
  <c r="H26" i="4" s="1"/>
  <c r="D24" i="4"/>
  <c r="E24" i="4" s="1"/>
  <c r="F24" i="4" s="1"/>
  <c r="G24" i="4" s="1"/>
  <c r="H24" i="4" s="1"/>
  <c r="D22" i="4"/>
  <c r="E22" i="4" s="1"/>
  <c r="F22" i="4" s="1"/>
  <c r="G22" i="4" s="1"/>
  <c r="H22" i="4" s="1"/>
  <c r="D20" i="4"/>
  <c r="E20" i="4" s="1"/>
  <c r="F20" i="4" s="1"/>
  <c r="G20" i="4" s="1"/>
  <c r="H20" i="4" s="1"/>
  <c r="D18" i="4"/>
  <c r="E18" i="4" s="1"/>
  <c r="F18" i="4" s="1"/>
  <c r="G18" i="4" s="1"/>
  <c r="H18" i="4" s="1"/>
  <c r="D16" i="4"/>
  <c r="E16" i="4" s="1"/>
  <c r="F16" i="4" s="1"/>
  <c r="G16" i="4" s="1"/>
  <c r="H16" i="4" s="1"/>
  <c r="D14" i="4"/>
  <c r="E14" i="4" s="1"/>
  <c r="F14" i="4" s="1"/>
  <c r="G14" i="4" s="1"/>
  <c r="H14" i="4" s="1"/>
  <c r="D8" i="4"/>
  <c r="E8" i="4" s="1"/>
  <c r="F8" i="4" s="1"/>
  <c r="G8" i="4" s="1"/>
  <c r="H8" i="4" s="1"/>
  <c r="D6" i="4"/>
  <c r="E6" i="4" s="1"/>
  <c r="F6" i="4" s="1"/>
  <c r="G6" i="4" s="1"/>
  <c r="H6" i="4" s="1"/>
  <c r="D4" i="4"/>
  <c r="E4" i="4" s="1"/>
  <c r="D2" i="4"/>
  <c r="E22" i="2"/>
  <c r="F22" i="2" s="1"/>
  <c r="G22" i="2" s="1"/>
  <c r="H22" i="2" s="1"/>
  <c r="E20" i="2"/>
  <c r="F20" i="2" s="1"/>
  <c r="G20" i="2" s="1"/>
  <c r="H20" i="2" s="1"/>
  <c r="H16" i="2"/>
  <c r="E14" i="2"/>
  <c r="F14" i="2" s="1"/>
  <c r="G14" i="2" s="1"/>
  <c r="H14" i="2" s="1"/>
  <c r="E12" i="2"/>
  <c r="F12" i="2" s="1"/>
  <c r="G12" i="2" s="1"/>
  <c r="H12" i="2" s="1"/>
  <c r="E10" i="2"/>
  <c r="F10" i="2" s="1"/>
  <c r="G10" i="2" s="1"/>
  <c r="H10" i="2" s="1"/>
  <c r="E6" i="2"/>
  <c r="F6" i="2" s="1"/>
  <c r="G6" i="2" s="1"/>
  <c r="H6" i="2" s="1"/>
  <c r="E24" i="2"/>
  <c r="F24" i="2" s="1"/>
  <c r="G24" i="2" s="1"/>
  <c r="H24" i="2" s="1"/>
  <c r="E18" i="2"/>
  <c r="F18" i="2" s="1"/>
  <c r="G18" i="2" s="1"/>
  <c r="H18" i="2" s="1"/>
  <c r="E8" i="2"/>
  <c r="F8" i="2" s="1"/>
  <c r="G8" i="2" s="1"/>
  <c r="H8" i="2" s="1"/>
  <c r="E4" i="2"/>
  <c r="F4" i="2" s="1"/>
  <c r="G4" i="2" s="1"/>
  <c r="H4" i="2" s="1"/>
  <c r="E2" i="2"/>
  <c r="F2" i="2" s="1"/>
  <c r="G2" i="2" s="1"/>
  <c r="H2" i="2" s="1"/>
  <c r="M11" i="2" l="1"/>
  <c r="L11" i="2"/>
  <c r="M12" i="2"/>
  <c r="L12" i="2"/>
  <c r="L7" i="2"/>
  <c r="M4" i="2"/>
  <c r="L4" i="2"/>
  <c r="M8" i="2"/>
  <c r="L8" i="2"/>
  <c r="M3" i="2"/>
  <c r="L3" i="2"/>
  <c r="L14" i="4"/>
  <c r="K14" i="4"/>
  <c r="L9" i="4"/>
  <c r="K9" i="4"/>
  <c r="K13" i="4"/>
  <c r="L13" i="4"/>
  <c r="K8" i="4"/>
  <c r="L8" i="4"/>
  <c r="M7" i="2"/>
  <c r="E2" i="4"/>
  <c r="F2" i="4" s="1"/>
  <c r="G2" i="4" s="1"/>
  <c r="H2" i="4" s="1"/>
  <c r="F4" i="4"/>
  <c r="G4" i="4" s="1"/>
  <c r="H4" i="4" s="1"/>
  <c r="L4" i="4" l="1"/>
  <c r="K4" i="4"/>
  <c r="L3" i="4"/>
  <c r="K3" i="4"/>
</calcChain>
</file>

<file path=xl/sharedStrings.xml><?xml version="1.0" encoding="utf-8"?>
<sst xmlns="http://schemas.openxmlformats.org/spreadsheetml/2006/main" count="110" uniqueCount="48">
  <si>
    <t xml:space="preserve">  RSD</t>
  </si>
  <si>
    <t>Be2c PEG DMI 10uL 6hr actual 25ppb</t>
  </si>
  <si>
    <t>B PEG 10ul 25ppb</t>
  </si>
  <si>
    <t>B PEG DMI 0829 25ppb</t>
  </si>
  <si>
    <t>B PEG 0829 25ppb</t>
  </si>
  <si>
    <t>HeLa PEG DMI 10uL 6hr 25ppb</t>
  </si>
  <si>
    <t>H PEG 25ppb</t>
  </si>
  <si>
    <t>H PEG DMI 0829 10uL 6hr 25ppb</t>
  </si>
  <si>
    <t>H PEG 0829 25ppb</t>
  </si>
  <si>
    <t>HEK PEG DMI 10uL 6hr 25ppb</t>
  </si>
  <si>
    <t>HK PEG 25ppb</t>
  </si>
  <si>
    <t>HK PEG DMI 0829 10uL 6hr 25ppb</t>
  </si>
  <si>
    <t>HK PEG 0829 25ppb</t>
  </si>
  <si>
    <t>B 900 MIBG DMI 25ppb</t>
  </si>
  <si>
    <t>B MIBG 25ppb</t>
  </si>
  <si>
    <t>B 900 MIBG DMI 0829 25ppb</t>
  </si>
  <si>
    <t>B MIBG 0829 25ppb</t>
  </si>
  <si>
    <t>H MIBG DMI 25ppb</t>
  </si>
  <si>
    <t>H MIBG 25ppb</t>
  </si>
  <si>
    <t>H MIBG DMI 0829 25ppb</t>
  </si>
  <si>
    <t xml:space="preserve">H MIBG 0829 repeat </t>
  </si>
  <si>
    <t>HK MIBG DMI 25ppb</t>
  </si>
  <si>
    <t>HK MIBG 25ppb</t>
  </si>
  <si>
    <t>HK MIBG DMI 0829 25ppb</t>
  </si>
  <si>
    <t>HK MIBG 0829 25ppb</t>
  </si>
  <si>
    <t>B MIBG DMI</t>
  </si>
  <si>
    <t>B MIBG</t>
  </si>
  <si>
    <t>without DMI</t>
  </si>
  <si>
    <t>with DMI</t>
  </si>
  <si>
    <t>Average</t>
  </si>
  <si>
    <t>STDEV</t>
  </si>
  <si>
    <t>HEK (HK)</t>
  </si>
  <si>
    <t>HeLA (H)</t>
  </si>
  <si>
    <t>BE(2)C (B)</t>
  </si>
  <si>
    <t>ID</t>
  </si>
  <si>
    <t>Sample</t>
  </si>
  <si>
    <t>Raw Counts</t>
  </si>
  <si>
    <t>Dilution Calculations</t>
  </si>
  <si>
    <t>Percent Uptake</t>
  </si>
  <si>
    <t>Counts</t>
  </si>
  <si>
    <t>Summary</t>
  </si>
  <si>
    <t>Sum</t>
  </si>
  <si>
    <t>Running Total</t>
  </si>
  <si>
    <t>Count</t>
  </si>
  <si>
    <t xml:space="preserve"> Raw Counts</t>
  </si>
  <si>
    <t>see right plot for counts vs. conc. of standard</t>
  </si>
  <si>
    <t>Concentration (Au standard, ppb)</t>
  </si>
  <si>
    <t>slope used for calculating ppb of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</si>
</sst>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64"/>
      <name val="Calibri"/>
      <family val="2"/>
      <scheme val="minor"/>
    </font>
    <font>
      <i/>
      <sz val="12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0" xfId="0" applyFont="1"/>
    <xf numFmtId="0" fontId="0" fillId="0" borderId="0" xfId="0" applyFont="1" applyFill="1"/>
    <xf numFmtId="0" fontId="2" fillId="0" borderId="0" xfId="0" applyFont="1" applyFill="1"/>
    <xf numFmtId="0" fontId="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9" fontId="0" fillId="0" borderId="0" xfId="1" applyFont="1" applyFill="1" applyBorder="1"/>
    <xf numFmtId="0" fontId="0" fillId="0" borderId="0" xfId="0" applyBorder="1"/>
    <xf numFmtId="9" fontId="0" fillId="0" borderId="0" xfId="1" applyFont="1" applyBorder="1"/>
    <xf numFmtId="0" fontId="0" fillId="0" borderId="0" xfId="0" applyBorder="1" applyAlignment="1">
      <alignment horizontal="center"/>
    </xf>
    <xf numFmtId="9" fontId="0" fillId="0" borderId="0" xfId="0" applyNumberFormat="1" applyBorder="1"/>
    <xf numFmtId="0" fontId="0" fillId="0" borderId="0" xfId="0" applyFont="1" applyFill="1" applyBorder="1" applyAlignment="1">
      <alignment horizontal="center"/>
    </xf>
    <xf numFmtId="9" fontId="0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166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right" vertical="center"/>
    </xf>
    <xf numFmtId="9" fontId="0" fillId="0" borderId="0" xfId="1" applyFont="1" applyBorder="1" applyAlignment="1">
      <alignment horizontal="center"/>
    </xf>
    <xf numFmtId="0" fontId="0" fillId="0" borderId="0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6516644794400699"/>
                  <c:y val="5.57932341790609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PEG!$A$28:$A$32</c:f>
              <c:numCache>
                <c:formatCode>General</c:formatCode>
                <c:ptCount val="5"/>
                <c:pt idx="0">
                  <c:v>0.93799999999999994</c:v>
                </c:pt>
                <c:pt idx="1">
                  <c:v>1.9179999999999999</c:v>
                </c:pt>
                <c:pt idx="2">
                  <c:v>3.802</c:v>
                </c:pt>
                <c:pt idx="3">
                  <c:v>7.6769999999999996</c:v>
                </c:pt>
                <c:pt idx="4">
                  <c:v>15.275</c:v>
                </c:pt>
              </c:numCache>
            </c:numRef>
          </c:xVal>
          <c:yVal>
            <c:numRef>
              <c:f>PEG!$B$28:$B$32</c:f>
              <c:numCache>
                <c:formatCode>0.0</c:formatCode>
                <c:ptCount val="5"/>
                <c:pt idx="0">
                  <c:v>65956.827673758395</c:v>
                </c:pt>
                <c:pt idx="1">
                  <c:v>150358.83367206901</c:v>
                </c:pt>
                <c:pt idx="2">
                  <c:v>308394.586694517</c:v>
                </c:pt>
                <c:pt idx="3">
                  <c:v>645849.37777283497</c:v>
                </c:pt>
                <c:pt idx="4">
                  <c:v>1420335.9548877301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7-854D-8A2E-CCBB4FB1B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88175"/>
        <c:axId val="1042989823"/>
      </c:scatterChart>
      <c:valAx>
        <c:axId val="104298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89823"/>
        <c:crosses val="autoZero"/>
        <c:crossBetween val="midCat"/>
      </c:valAx>
      <c:valAx>
        <c:axId val="1042989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88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'MIBG 900'!$C$34:$C$38</c:f>
              <c:numCache>
                <c:formatCode>0.000</c:formatCode>
                <c:ptCount val="5"/>
                <c:pt idx="0">
                  <c:v>0.9375</c:v>
                </c:pt>
                <c:pt idx="1">
                  <c:v>1.9721155775340999</c:v>
                </c:pt>
                <c:pt idx="2">
                  <c:v>3.8136771568280499</c:v>
                </c:pt>
                <c:pt idx="3">
                  <c:v>7.4954076739818802</c:v>
                </c:pt>
                <c:pt idx="4">
                  <c:v>15.255827370321599</c:v>
                </c:pt>
              </c:numCache>
            </c:numRef>
          </c:xVal>
          <c:yVal>
            <c:numRef>
              <c:f>'MIBG 900'!$D$34:$D$38</c:f>
              <c:numCache>
                <c:formatCode>0.0</c:formatCode>
                <c:ptCount val="5"/>
                <c:pt idx="0">
                  <c:v>68384.1895987467</c:v>
                </c:pt>
                <c:pt idx="1">
                  <c:v>157981.03559049399</c:v>
                </c:pt>
                <c:pt idx="2">
                  <c:v>327773.93980019301</c:v>
                </c:pt>
                <c:pt idx="3">
                  <c:v>686038.11516478902</c:v>
                </c:pt>
                <c:pt idx="4">
                  <c:v>1537907.46486338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C4-8040-B483-1458D3C6E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366432"/>
        <c:axId val="1706016912"/>
      </c:scatterChart>
      <c:valAx>
        <c:axId val="170536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6016912"/>
        <c:crosses val="autoZero"/>
        <c:crossBetween val="midCat"/>
      </c:valAx>
      <c:valAx>
        <c:axId val="170601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366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265069</xdr:colOff>
      <xdr:row>25</xdr:row>
      <xdr:rowOff>193269</xdr:rowOff>
    </xdr:from>
    <xdr:to>
      <xdr:col>6</xdr:col>
      <xdr:colOff>701632</xdr:colOff>
      <xdr:row>39</xdr:row>
      <xdr:rowOff>68551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D3B9F-0B6E-2985-0ED8-EB1B29BEB3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772887</xdr:colOff>
      <xdr:row>32</xdr:row>
      <xdr:rowOff>149679</xdr:rowOff>
    </xdr:from>
    <xdr:to>
      <xdr:col>10</xdr:col>
      <xdr:colOff>387351</xdr:colOff>
      <xdr:row>46</xdr:row>
      <xdr:rowOff>47172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F54FA9-664C-D09B-E05B-0B38411DC8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16F5-561F-AD47-BF0F-7478D1FD7830}">
  <dimension ref="A1:N47"/>
  <sheetViews>
    <sheetView tabSelected="1" zoomScale="85" zoomScaleNormal="85" workbookViewId="0">
      <selection activeCell="B45" sqref="B45"/>
    </sheetView>
  </sheetViews>
  <sheetFormatPr defaultColWidth="11" defaultRowHeight="15.75" x14ac:dyDescent="0.25"/>
  <cols>
    <col min="1" max="1" width="25.125" customWidth="1"/>
    <col min="2" max="2" width="36.75" customWidth="1"/>
    <col min="8" max="8" width="20.125" style="1" customWidth="1"/>
    <col min="13" max="13" width="12.625" bestFit="1" customWidth="1"/>
  </cols>
  <sheetData>
    <row r="1" spans="1:14" x14ac:dyDescent="0.25">
      <c r="A1" s="12" t="s">
        <v>34</v>
      </c>
      <c r="B1" s="12" t="s">
        <v>35</v>
      </c>
      <c r="C1" s="12" t="s">
        <v>36</v>
      </c>
      <c r="D1" s="29" t="s">
        <v>37</v>
      </c>
      <c r="E1" s="12"/>
      <c r="F1" s="12"/>
      <c r="G1" s="12"/>
      <c r="H1" s="28" t="s">
        <v>38</v>
      </c>
      <c r="I1" s="10"/>
      <c r="J1" s="10"/>
      <c r="K1" s="10" t="s">
        <v>40</v>
      </c>
      <c r="L1" s="10"/>
      <c r="M1" s="10"/>
      <c r="N1" s="10"/>
    </row>
    <row r="2" spans="1:14" x14ac:dyDescent="0.25">
      <c r="A2" s="23">
        <v>113</v>
      </c>
      <c r="B2" s="24" t="s">
        <v>1</v>
      </c>
      <c r="C2" s="26">
        <v>7112.4369120580996</v>
      </c>
      <c r="D2" s="16">
        <f>(C2/90520)</f>
        <v>7.8573098895913601E-2</v>
      </c>
      <c r="E2" s="16">
        <f>(D2*4)/0.4</f>
        <v>0.78573098895913596</v>
      </c>
      <c r="F2" s="16">
        <f>E2/0.1</f>
        <v>7.8573098895913596</v>
      </c>
      <c r="G2" s="16">
        <f>F2*2</f>
        <v>15.714619779182719</v>
      </c>
      <c r="H2" s="11">
        <f>G2/500</f>
        <v>3.1429239558365435E-2</v>
      </c>
      <c r="I2" s="10"/>
      <c r="J2" s="10"/>
      <c r="K2" s="12" t="s">
        <v>33</v>
      </c>
      <c r="L2" s="12" t="s">
        <v>29</v>
      </c>
      <c r="M2" s="12" t="s">
        <v>30</v>
      </c>
      <c r="N2" s="10"/>
    </row>
    <row r="3" spans="1:14" x14ac:dyDescent="0.25">
      <c r="A3" s="16"/>
      <c r="B3" s="25" t="s">
        <v>0</v>
      </c>
      <c r="C3" s="27">
        <v>1.12573241670907E-2</v>
      </c>
      <c r="D3" s="16"/>
      <c r="E3" s="16"/>
      <c r="F3" s="16"/>
      <c r="G3" s="16"/>
      <c r="H3" s="11"/>
      <c r="I3" s="10"/>
      <c r="J3" s="10"/>
      <c r="K3" s="13" t="s">
        <v>27</v>
      </c>
      <c r="L3" s="13">
        <f>AVERAGE(H4,H8)</f>
        <v>2.356828358304993E-2</v>
      </c>
      <c r="M3" s="10">
        <f>STDEV(H4,H8)</f>
        <v>2.1787006873958681E-3</v>
      </c>
      <c r="N3" s="10"/>
    </row>
    <row r="4" spans="1:14" x14ac:dyDescent="0.25">
      <c r="A4" s="23">
        <v>114</v>
      </c>
      <c r="B4" s="24" t="s">
        <v>2</v>
      </c>
      <c r="C4" s="26">
        <v>5682.1344778860202</v>
      </c>
      <c r="D4" s="16">
        <f>(C4/90520)</f>
        <v>6.2772144033208355E-2</v>
      </c>
      <c r="E4" s="16">
        <f>(D4*4)/0.4</f>
        <v>0.62772144033208355</v>
      </c>
      <c r="F4" s="16">
        <f>E4/0.1</f>
        <v>6.2772144033208352</v>
      </c>
      <c r="G4" s="16">
        <f>F4*2</f>
        <v>12.55442880664167</v>
      </c>
      <c r="H4" s="11">
        <f t="shared" ref="H4:H24" si="0">G4/500</f>
        <v>2.5108857613283343E-2</v>
      </c>
      <c r="I4" s="10"/>
      <c r="J4" s="10"/>
      <c r="K4" s="10" t="s">
        <v>28</v>
      </c>
      <c r="L4" s="13">
        <f>AVERAGE(H2,H6)</f>
        <v>2.6473560281378341E-2</v>
      </c>
      <c r="M4" s="10">
        <f>STDEV(H2,H6)</f>
        <v>7.0083888442864358E-3</v>
      </c>
      <c r="N4" s="10"/>
    </row>
    <row r="5" spans="1:14" x14ac:dyDescent="0.25">
      <c r="A5" s="16"/>
      <c r="B5" s="25" t="s">
        <v>0</v>
      </c>
      <c r="C5" s="27">
        <v>7.8754934437469906E-2</v>
      </c>
      <c r="D5" s="16"/>
      <c r="E5" s="16"/>
      <c r="F5" s="16"/>
      <c r="G5" s="16"/>
      <c r="H5" s="11"/>
      <c r="I5" s="10"/>
      <c r="J5" s="10"/>
      <c r="K5" s="10"/>
      <c r="L5" s="10"/>
      <c r="M5" s="10"/>
      <c r="N5" s="10"/>
    </row>
    <row r="6" spans="1:14" x14ac:dyDescent="0.25">
      <c r="A6" s="23">
        <v>115</v>
      </c>
      <c r="B6" s="24" t="s">
        <v>3</v>
      </c>
      <c r="C6" s="26">
        <v>4869.4964712937399</v>
      </c>
      <c r="D6" s="16">
        <f>(C6/90520)</f>
        <v>5.3794702510978128E-2</v>
      </c>
      <c r="E6" s="16">
        <f>(D6*4)/0.4</f>
        <v>0.53794702510978121</v>
      </c>
      <c r="F6" s="16">
        <f>E6/0.1</f>
        <v>5.3794702510978114</v>
      </c>
      <c r="G6" s="16">
        <f>F6*2</f>
        <v>10.758940502195623</v>
      </c>
      <c r="H6" s="11">
        <f t="shared" si="0"/>
        <v>2.1517881004391247E-2</v>
      </c>
      <c r="I6" s="10"/>
      <c r="J6" s="10"/>
      <c r="K6" s="12" t="s">
        <v>32</v>
      </c>
      <c r="L6" s="12" t="s">
        <v>29</v>
      </c>
      <c r="M6" s="12" t="s">
        <v>30</v>
      </c>
      <c r="N6" s="10"/>
    </row>
    <row r="7" spans="1:14" x14ac:dyDescent="0.25">
      <c r="A7" s="16"/>
      <c r="B7" s="25" t="s">
        <v>0</v>
      </c>
      <c r="C7" s="27">
        <v>6.8821619925678E-3</v>
      </c>
      <c r="D7" s="16"/>
      <c r="E7" s="16"/>
      <c r="F7" s="16"/>
      <c r="G7" s="16"/>
      <c r="H7" s="11"/>
      <c r="I7" s="10"/>
      <c r="J7" s="10"/>
      <c r="K7" s="13" t="s">
        <v>27</v>
      </c>
      <c r="L7" s="13">
        <f>AVERAGE(H16,H12)</f>
        <v>1.5007676230538135E-2</v>
      </c>
      <c r="M7" s="10">
        <f>STDEV(H12,H16)</f>
        <v>2.8441030392834649E-4</v>
      </c>
      <c r="N7" s="10"/>
    </row>
    <row r="8" spans="1:14" x14ac:dyDescent="0.25">
      <c r="A8" s="23">
        <v>116</v>
      </c>
      <c r="B8" s="24" t="s">
        <v>4</v>
      </c>
      <c r="C8" s="26">
        <v>4984.8706718023795</v>
      </c>
      <c r="D8" s="16">
        <f>(C8/90520)</f>
        <v>5.506927388204131E-2</v>
      </c>
      <c r="E8" s="16">
        <f>(D8*4)/0.4</f>
        <v>0.55069273882041303</v>
      </c>
      <c r="F8" s="16">
        <f>E8/0.1</f>
        <v>5.5069273882041303</v>
      </c>
      <c r="G8" s="16">
        <f>F8*2</f>
        <v>11.013854776408261</v>
      </c>
      <c r="H8" s="11">
        <f t="shared" si="0"/>
        <v>2.2027709552816521E-2</v>
      </c>
      <c r="I8" s="10"/>
      <c r="J8" s="10"/>
      <c r="K8" s="10" t="s">
        <v>28</v>
      </c>
      <c r="L8" s="13">
        <f>AVERAGE(H14,H10)</f>
        <v>1.6430192351453026E-2</v>
      </c>
      <c r="M8" s="10">
        <f>STDEV(H14,H10)</f>
        <v>1.4064568808947152E-3</v>
      </c>
      <c r="N8" s="10"/>
    </row>
    <row r="9" spans="1:14" x14ac:dyDescent="0.25">
      <c r="A9" s="16"/>
      <c r="B9" s="25" t="s">
        <v>0</v>
      </c>
      <c r="C9" s="27">
        <v>4.3780775183530303E-2</v>
      </c>
      <c r="D9" s="16"/>
      <c r="E9" s="16"/>
      <c r="F9" s="16"/>
      <c r="G9" s="16"/>
      <c r="H9" s="11"/>
      <c r="I9" s="10"/>
      <c r="J9" s="10"/>
      <c r="K9" s="10"/>
      <c r="L9" s="10"/>
      <c r="M9" s="10"/>
      <c r="N9" s="10"/>
    </row>
    <row r="10" spans="1:14" x14ac:dyDescent="0.25">
      <c r="A10" s="23">
        <v>117</v>
      </c>
      <c r="B10" s="24" t="s">
        <v>5</v>
      </c>
      <c r="C10" s="26">
        <v>3943.2113184247301</v>
      </c>
      <c r="D10" s="16">
        <f>(C10/90520)</f>
        <v>4.3561768873450396E-2</v>
      </c>
      <c r="E10" s="16">
        <f>(D10*4)/0.4</f>
        <v>0.43561768873450396</v>
      </c>
      <c r="F10" s="16">
        <f>E10/0.1</f>
        <v>4.3561768873450397</v>
      </c>
      <c r="G10" s="16">
        <f>F10*2</f>
        <v>8.7123537746900794</v>
      </c>
      <c r="H10" s="11">
        <f t="shared" si="0"/>
        <v>1.7424707549380161E-2</v>
      </c>
      <c r="I10" s="10"/>
      <c r="J10" s="10"/>
      <c r="K10" s="12" t="s">
        <v>31</v>
      </c>
      <c r="L10" s="12" t="s">
        <v>29</v>
      </c>
      <c r="M10" s="12" t="s">
        <v>30</v>
      </c>
      <c r="N10" s="10"/>
    </row>
    <row r="11" spans="1:14" x14ac:dyDescent="0.25">
      <c r="A11" s="16"/>
      <c r="B11" s="25" t="s">
        <v>0</v>
      </c>
      <c r="C11" s="27">
        <v>3.7677032628170203E-2</v>
      </c>
      <c r="D11" s="16"/>
      <c r="E11" s="16"/>
      <c r="F11" s="16"/>
      <c r="G11" s="16"/>
      <c r="H11" s="11"/>
      <c r="I11" s="10"/>
      <c r="J11" s="10"/>
      <c r="K11" s="13" t="s">
        <v>27</v>
      </c>
      <c r="L11" s="13">
        <f>AVERAGE(H24,H20)</f>
        <v>1.3905642867740476E-2</v>
      </c>
      <c r="M11" s="10">
        <f>STDEV(H24,H20)</f>
        <v>6.1462319405844847E-5</v>
      </c>
      <c r="N11" s="10"/>
    </row>
    <row r="12" spans="1:14" x14ac:dyDescent="0.25">
      <c r="A12" s="23">
        <v>118</v>
      </c>
      <c r="B12" s="24" t="s">
        <v>6</v>
      </c>
      <c r="C12" s="26">
        <v>3350.7262877067801</v>
      </c>
      <c r="D12" s="16">
        <f>(C12/90520)</f>
        <v>3.7016419439977688E-2</v>
      </c>
      <c r="E12" s="16">
        <f>(D12*4)/0.4</f>
        <v>0.37016419439977688</v>
      </c>
      <c r="F12" s="16">
        <f>E12/0.1</f>
        <v>3.7016419439977688</v>
      </c>
      <c r="G12" s="16">
        <f>F12*2</f>
        <v>7.4032838879955376</v>
      </c>
      <c r="H12" s="11">
        <f t="shared" si="0"/>
        <v>1.4806567775991075E-2</v>
      </c>
      <c r="I12" s="10"/>
      <c r="J12" s="10"/>
      <c r="K12" s="10" t="s">
        <v>28</v>
      </c>
      <c r="L12" s="13">
        <f>AVERAGE(H22,H18)</f>
        <v>1.3180057825767848E-2</v>
      </c>
      <c r="M12" s="10">
        <f>STDEV(H22,H18)</f>
        <v>1.6043179773640986E-3</v>
      </c>
      <c r="N12" s="10"/>
    </row>
    <row r="13" spans="1:14" x14ac:dyDescent="0.25">
      <c r="A13" s="16"/>
      <c r="B13" s="25" t="s">
        <v>0</v>
      </c>
      <c r="C13" s="27">
        <v>1.2757117451476299E-2</v>
      </c>
      <c r="D13" s="16"/>
      <c r="E13" s="16"/>
      <c r="F13" s="16"/>
      <c r="G13" s="16"/>
      <c r="H13" s="11"/>
      <c r="I13" s="10"/>
      <c r="J13" s="10"/>
      <c r="K13" s="10"/>
      <c r="L13" s="10"/>
      <c r="M13" s="10"/>
      <c r="N13" s="10"/>
    </row>
    <row r="14" spans="1:14" x14ac:dyDescent="0.25">
      <c r="A14" s="23">
        <v>119</v>
      </c>
      <c r="B14" s="24" t="s">
        <v>7</v>
      </c>
      <c r="C14" s="26">
        <v>3493.0937398429101</v>
      </c>
      <c r="D14" s="16">
        <f>(C14/90520)</f>
        <v>3.8589192883814738E-2</v>
      </c>
      <c r="E14" s="16">
        <f>(D14*4)/0.4</f>
        <v>0.38589192883814738</v>
      </c>
      <c r="F14" s="16">
        <f>E14/0.1</f>
        <v>3.8589192883814736</v>
      </c>
      <c r="G14" s="16">
        <f>F14*2</f>
        <v>7.7178385767629472</v>
      </c>
      <c r="H14" s="11">
        <f t="shared" si="0"/>
        <v>1.5435677153525893E-2</v>
      </c>
      <c r="I14" s="10"/>
      <c r="J14" s="10"/>
      <c r="K14" s="10"/>
      <c r="L14" s="10"/>
      <c r="M14" s="10"/>
      <c r="N14" s="10"/>
    </row>
    <row r="15" spans="1:14" x14ac:dyDescent="0.25">
      <c r="A15" s="16"/>
      <c r="B15" s="25" t="s">
        <v>0</v>
      </c>
      <c r="C15" s="27">
        <v>1.5198998999202599E-2</v>
      </c>
      <c r="D15" s="16"/>
      <c r="E15" s="16"/>
      <c r="F15" s="16"/>
      <c r="G15" s="16"/>
      <c r="H15" s="11"/>
      <c r="I15" s="10"/>
      <c r="J15" s="10"/>
      <c r="K15" s="10"/>
      <c r="L15" s="10"/>
      <c r="M15" s="10"/>
      <c r="N15" s="10"/>
    </row>
    <row r="16" spans="1:14" x14ac:dyDescent="0.25">
      <c r="A16" s="23">
        <v>120</v>
      </c>
      <c r="B16" s="24" t="s">
        <v>8</v>
      </c>
      <c r="C16" s="26">
        <v>3441.74797423478</v>
      </c>
      <c r="D16" s="16">
        <f>(C16/90520)</f>
        <v>3.8021961712712993E-2</v>
      </c>
      <c r="E16" s="16">
        <f>(D16*4)/0.4</f>
        <v>0.38021961712712993</v>
      </c>
      <c r="F16" s="16">
        <f>E16/0.1</f>
        <v>3.8021961712712993</v>
      </c>
      <c r="G16" s="16">
        <f>F16*2</f>
        <v>7.6043923425425985</v>
      </c>
      <c r="H16" s="11">
        <f t="shared" si="0"/>
        <v>1.5208784685085196E-2</v>
      </c>
      <c r="I16" s="10"/>
      <c r="J16" s="10"/>
      <c r="K16" s="10"/>
      <c r="L16" s="10"/>
      <c r="M16" s="10"/>
      <c r="N16" s="10"/>
    </row>
    <row r="17" spans="1:14" x14ac:dyDescent="0.25">
      <c r="A17" s="16"/>
      <c r="B17" s="25" t="s">
        <v>0</v>
      </c>
      <c r="C17" s="27">
        <v>1.84270944322306E-2</v>
      </c>
      <c r="D17" s="16"/>
      <c r="E17" s="16"/>
      <c r="F17" s="16"/>
      <c r="G17" s="16"/>
      <c r="H17" s="11"/>
      <c r="I17" s="10"/>
      <c r="J17" s="10"/>
      <c r="K17" s="10"/>
      <c r="L17" s="10"/>
      <c r="M17" s="10"/>
      <c r="N17" s="10"/>
    </row>
    <row r="18" spans="1:14" x14ac:dyDescent="0.25">
      <c r="A18" s="23">
        <v>121</v>
      </c>
      <c r="B18" s="24" t="s">
        <v>9</v>
      </c>
      <c r="C18" s="26">
        <v>3239.3672645475999</v>
      </c>
      <c r="D18" s="16">
        <f>(C18/90520)</f>
        <v>3.578620486685373E-2</v>
      </c>
      <c r="E18" s="16">
        <f>(D18*4)/0.4</f>
        <v>0.35786204866853727</v>
      </c>
      <c r="F18" s="16">
        <f>E18/0.1</f>
        <v>3.5786204866853724</v>
      </c>
      <c r="G18" s="16">
        <f>F18*2</f>
        <v>7.1572409733707447</v>
      </c>
      <c r="H18" s="11">
        <f t="shared" si="0"/>
        <v>1.4314481946741489E-2</v>
      </c>
      <c r="I18" s="10"/>
      <c r="J18" s="10"/>
      <c r="K18" s="10"/>
      <c r="L18" s="10"/>
      <c r="M18" s="10"/>
      <c r="N18" s="10"/>
    </row>
    <row r="19" spans="1:14" x14ac:dyDescent="0.25">
      <c r="A19" s="16"/>
      <c r="B19" s="25" t="s">
        <v>0</v>
      </c>
      <c r="C19" s="27">
        <v>1.17292900374569E-2</v>
      </c>
      <c r="D19" s="16"/>
      <c r="E19" s="16"/>
      <c r="F19" s="16"/>
      <c r="G19" s="16"/>
      <c r="H19" s="11"/>
      <c r="I19" s="10"/>
      <c r="J19" s="10"/>
      <c r="K19" s="10"/>
      <c r="L19" s="10"/>
      <c r="M19" s="10"/>
      <c r="N19" s="10"/>
    </row>
    <row r="20" spans="1:14" x14ac:dyDescent="0.25">
      <c r="A20" s="23">
        <v>122</v>
      </c>
      <c r="B20" s="24" t="s">
        <v>10</v>
      </c>
      <c r="C20" s="26">
        <v>3156.6820746582098</v>
      </c>
      <c r="D20" s="16">
        <f>(C20/90520)</f>
        <v>3.4872758226449509E-2</v>
      </c>
      <c r="E20" s="16">
        <f>(D20*4)/0.4</f>
        <v>0.34872758226449507</v>
      </c>
      <c r="F20" s="16">
        <f>E20/0.1</f>
        <v>3.4872758226449507</v>
      </c>
      <c r="G20" s="16">
        <f>F20*2</f>
        <v>6.9745516452899015</v>
      </c>
      <c r="H20" s="11">
        <f t="shared" si="0"/>
        <v>1.3949103290579802E-2</v>
      </c>
      <c r="I20" s="10"/>
      <c r="J20" s="10"/>
      <c r="K20" s="10"/>
      <c r="L20" s="10"/>
      <c r="M20" s="10"/>
      <c r="N20" s="10"/>
    </row>
    <row r="21" spans="1:14" x14ac:dyDescent="0.25">
      <c r="A21" s="16"/>
      <c r="B21" s="25" t="s">
        <v>0</v>
      </c>
      <c r="C21" s="27">
        <v>8.6504815582168701E-3</v>
      </c>
      <c r="D21" s="16"/>
      <c r="E21" s="16"/>
      <c r="F21" s="16"/>
      <c r="G21" s="16"/>
      <c r="H21" s="11"/>
      <c r="I21" s="10"/>
      <c r="J21" s="10"/>
      <c r="K21" s="10"/>
      <c r="L21" s="10"/>
      <c r="M21" s="10"/>
      <c r="N21" s="10"/>
    </row>
    <row r="22" spans="1:14" x14ac:dyDescent="0.25">
      <c r="A22" s="23">
        <v>123</v>
      </c>
      <c r="B22" s="24" t="s">
        <v>11</v>
      </c>
      <c r="C22" s="26">
        <v>2725.9269073949299</v>
      </c>
      <c r="D22" s="16">
        <f>(C22/90520)</f>
        <v>3.0114084261985526E-2</v>
      </c>
      <c r="E22" s="16">
        <f>(D22*4)/0.4</f>
        <v>0.30114084261985524</v>
      </c>
      <c r="F22" s="16">
        <f>E22/0.1</f>
        <v>3.0114084261985523</v>
      </c>
      <c r="G22" s="16">
        <f>F22*2</f>
        <v>6.0228168523971046</v>
      </c>
      <c r="H22" s="11">
        <f t="shared" si="0"/>
        <v>1.2045633704794209E-2</v>
      </c>
      <c r="I22" s="10"/>
      <c r="J22" s="10"/>
      <c r="K22" s="10"/>
      <c r="L22" s="10"/>
      <c r="M22" s="10"/>
      <c r="N22" s="10"/>
    </row>
    <row r="23" spans="1:14" x14ac:dyDescent="0.25">
      <c r="A23" s="16"/>
      <c r="B23" s="25" t="s">
        <v>0</v>
      </c>
      <c r="C23" s="27">
        <v>3.3267001424052103E-2</v>
      </c>
      <c r="D23" s="16"/>
      <c r="E23" s="16"/>
      <c r="F23" s="16"/>
      <c r="G23" s="16"/>
      <c r="H23" s="11"/>
      <c r="I23" s="10"/>
      <c r="J23" s="10"/>
      <c r="K23" s="10"/>
      <c r="L23" s="10"/>
      <c r="M23" s="10"/>
      <c r="N23" s="10"/>
    </row>
    <row r="24" spans="1:14" x14ac:dyDescent="0.25">
      <c r="A24" s="23">
        <v>124</v>
      </c>
      <c r="B24" s="24" t="s">
        <v>12</v>
      </c>
      <c r="C24" s="26">
        <v>3137.0118872811299</v>
      </c>
      <c r="D24" s="16">
        <f>(C24/90520)</f>
        <v>3.4655456112252875E-2</v>
      </c>
      <c r="E24" s="16">
        <f>(D24*4)/0.4</f>
        <v>0.34655456112252875</v>
      </c>
      <c r="F24" s="16">
        <f>E24/0.1</f>
        <v>3.4655456112252874</v>
      </c>
      <c r="G24" s="16">
        <f>F24*2</f>
        <v>6.9310912224505747</v>
      </c>
      <c r="H24" s="11">
        <f t="shared" si="0"/>
        <v>1.386218244490115E-2</v>
      </c>
      <c r="I24" s="10"/>
      <c r="J24" s="10"/>
      <c r="K24" s="10"/>
      <c r="L24" s="10"/>
      <c r="M24" s="10"/>
      <c r="N24" s="10"/>
    </row>
    <row r="25" spans="1:14" x14ac:dyDescent="0.25">
      <c r="A25" s="10"/>
      <c r="B25" s="25" t="s">
        <v>0</v>
      </c>
      <c r="C25" s="27">
        <v>6.0092362762402998E-2</v>
      </c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</row>
    <row r="26" spans="1:14" x14ac:dyDescent="0.25">
      <c r="A26" s="10"/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</row>
    <row r="27" spans="1:14" x14ac:dyDescent="0.25">
      <c r="A27" s="10" t="s">
        <v>46</v>
      </c>
      <c r="B27" s="10" t="s">
        <v>39</v>
      </c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</row>
    <row r="28" spans="1:14" x14ac:dyDescent="0.25">
      <c r="A28" s="10">
        <v>0.93799999999999994</v>
      </c>
      <c r="B28" s="26">
        <v>65956.827673758395</v>
      </c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</row>
    <row r="29" spans="1:14" x14ac:dyDescent="0.25">
      <c r="A29" s="10">
        <v>1.9179999999999999</v>
      </c>
      <c r="B29" s="26">
        <v>150358.83367206901</v>
      </c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</row>
    <row r="30" spans="1:14" x14ac:dyDescent="0.25">
      <c r="A30" s="10">
        <v>3.802</v>
      </c>
      <c r="B30" s="26">
        <v>308394.586694517</v>
      </c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</row>
    <row r="31" spans="1:14" x14ac:dyDescent="0.25">
      <c r="A31" s="10">
        <v>7.6769999999999996</v>
      </c>
      <c r="B31" s="26">
        <v>645849.37777283497</v>
      </c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</row>
    <row r="32" spans="1:14" x14ac:dyDescent="0.25">
      <c r="A32" s="10">
        <v>15.275</v>
      </c>
      <c r="B32" s="26">
        <v>1420335.9548877301</v>
      </c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</row>
    <row r="33" spans="1:14" x14ac:dyDescent="0.25">
      <c r="A33" s="10"/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</row>
    <row r="34" spans="1:14" x14ac:dyDescent="0.25">
      <c r="A34" s="10"/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</row>
    <row r="35" spans="1:14" x14ac:dyDescent="0.25">
      <c r="A35" s="10"/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</row>
    <row r="36" spans="1:14" x14ac:dyDescent="0.25">
      <c r="A36" s="10"/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</row>
    <row r="37" spans="1:14" x14ac:dyDescent="0.25">
      <c r="A37" s="10"/>
      <c r="B37" s="10" t="s">
        <v>45</v>
      </c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</row>
    <row r="38" spans="1:14" x14ac:dyDescent="0.25">
      <c r="A38" s="10"/>
      <c r="B38" s="6" t="s">
        <v>47</v>
      </c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</row>
    <row r="39" spans="1:14" x14ac:dyDescent="0.25">
      <c r="A39" s="10"/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</row>
    <row r="40" spans="1:14" x14ac:dyDescent="0.25">
      <c r="A40" s="10"/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</row>
    <row r="41" spans="1:14" x14ac:dyDescent="0.25">
      <c r="A41" s="10"/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</row>
    <row r="42" spans="1:14" x14ac:dyDescent="0.25">
      <c r="A42" s="10"/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</row>
    <row r="43" spans="1:14" x14ac:dyDescent="0.25">
      <c r="A43" s="10"/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</row>
    <row r="44" spans="1:14" x14ac:dyDescent="0.25">
      <c r="A44" s="10"/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</row>
    <row r="45" spans="1:14" x14ac:dyDescent="0.25">
      <c r="A45" s="10"/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</row>
    <row r="46" spans="1:14" x14ac:dyDescent="0.25">
      <c r="A46" s="10"/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</row>
    <row r="47" spans="1:14" x14ac:dyDescent="0.25">
      <c r="A47" s="10"/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5C354-A4A6-E441-A39D-8AE42AC4D021}">
  <dimension ref="A1:O51"/>
  <sheetViews>
    <sheetView topLeftCell="A33" zoomScale="85" zoomScaleNormal="85" workbookViewId="0">
      <selection activeCell="D45" sqref="D45"/>
    </sheetView>
  </sheetViews>
  <sheetFormatPr defaultColWidth="11" defaultRowHeight="15.75" x14ac:dyDescent="0.25"/>
  <cols>
    <col min="2" max="2" width="22.125" customWidth="1"/>
    <col min="3" max="3" width="32.625" customWidth="1"/>
    <col min="4" max="4" width="36.125" customWidth="1"/>
    <col min="8" max="8" width="12.625" customWidth="1"/>
    <col min="9" max="9" width="14.25" customWidth="1"/>
    <col min="10" max="10" width="10.875" style="1"/>
    <col min="11" max="11" width="18" customWidth="1"/>
  </cols>
  <sheetData>
    <row r="1" spans="1:14" x14ac:dyDescent="0.25">
      <c r="A1" s="14" t="s">
        <v>34</v>
      </c>
      <c r="B1" s="14" t="s">
        <v>35</v>
      </c>
      <c r="C1" s="6" t="s">
        <v>44</v>
      </c>
      <c r="D1" s="6" t="s">
        <v>37</v>
      </c>
      <c r="E1" s="6"/>
      <c r="F1" s="6"/>
      <c r="G1" s="6"/>
      <c r="H1" s="9" t="s">
        <v>38</v>
      </c>
      <c r="I1" s="6"/>
      <c r="J1" s="6" t="s">
        <v>40</v>
      </c>
      <c r="K1" s="6"/>
      <c r="L1" s="6"/>
      <c r="M1" s="4"/>
      <c r="N1" s="4"/>
    </row>
    <row r="2" spans="1:14" x14ac:dyDescent="0.25">
      <c r="A2" s="19">
        <v>65</v>
      </c>
      <c r="B2" s="20" t="s">
        <v>13</v>
      </c>
      <c r="C2" s="18">
        <v>139111.039022426</v>
      </c>
      <c r="D2" s="6">
        <f>(C2+51623)/103011</f>
        <v>1.8515890441062217</v>
      </c>
      <c r="E2" s="6">
        <f>(D2*4)/0.4</f>
        <v>18.515890441062215</v>
      </c>
      <c r="F2" s="6">
        <f>E2/0.1</f>
        <v>185.15890441062214</v>
      </c>
      <c r="G2" s="6">
        <f>F2*2</f>
        <v>370.31780882124428</v>
      </c>
      <c r="H2" s="9">
        <f>G2/500</f>
        <v>0.74063561764248853</v>
      </c>
      <c r="I2" s="6"/>
      <c r="J2" s="14" t="s">
        <v>33</v>
      </c>
      <c r="K2" s="14" t="s">
        <v>29</v>
      </c>
      <c r="L2" s="14" t="s">
        <v>30</v>
      </c>
      <c r="M2" s="4"/>
      <c r="N2" s="4"/>
    </row>
    <row r="3" spans="1:14" x14ac:dyDescent="0.25">
      <c r="A3" s="6"/>
      <c r="B3" s="21" t="s">
        <v>0</v>
      </c>
      <c r="C3" s="22">
        <v>3.8850001488463203E-2</v>
      </c>
      <c r="D3" s="6"/>
      <c r="E3" s="6"/>
      <c r="F3" s="6"/>
      <c r="G3" s="6"/>
      <c r="H3" s="9"/>
      <c r="I3" s="6"/>
      <c r="J3" s="14" t="s">
        <v>27</v>
      </c>
      <c r="K3" s="15">
        <f>AVERAGE(H4,H8,H28)</f>
        <v>0.4539748572114426</v>
      </c>
      <c r="L3" s="14">
        <f>STDEV(H4,H8,H28)</f>
        <v>8.8645139978926049E-2</v>
      </c>
      <c r="M3" s="4"/>
      <c r="N3" s="4"/>
    </row>
    <row r="4" spans="1:14" s="2" customFormat="1" x14ac:dyDescent="0.25">
      <c r="A4" s="19">
        <v>68</v>
      </c>
      <c r="B4" s="20" t="s">
        <v>14</v>
      </c>
      <c r="C4" s="18">
        <v>91546.297574407494</v>
      </c>
      <c r="D4" s="6">
        <f>(C4+51623)/103011</f>
        <v>1.3898447503121751</v>
      </c>
      <c r="E4" s="6">
        <f>(D4*4)/0.4</f>
        <v>13.898447503121751</v>
      </c>
      <c r="F4" s="6">
        <f>E4/0.1</f>
        <v>138.9844750312175</v>
      </c>
      <c r="G4" s="6">
        <f>F4*2</f>
        <v>277.968950062435</v>
      </c>
      <c r="H4" s="9">
        <f t="shared" ref="H4:H28" si="0">G4/500</f>
        <v>0.55593790012486999</v>
      </c>
      <c r="I4" s="6"/>
      <c r="J4" s="14" t="s">
        <v>28</v>
      </c>
      <c r="K4" s="15">
        <f>AVERAGE(H2,H26,H6)</f>
        <v>0.56075780089839944</v>
      </c>
      <c r="L4" s="14">
        <f>STDEV(H2,H26,H6)</f>
        <v>0.17770490364139696</v>
      </c>
      <c r="M4" s="5"/>
      <c r="N4" s="5"/>
    </row>
    <row r="5" spans="1:14" x14ac:dyDescent="0.25">
      <c r="A5" s="6"/>
      <c r="B5" s="21" t="s">
        <v>0</v>
      </c>
      <c r="C5" s="22">
        <v>3.5375554369438802E-2</v>
      </c>
      <c r="D5" s="6"/>
      <c r="E5" s="6"/>
      <c r="F5" s="6"/>
      <c r="G5" s="6"/>
      <c r="H5" s="9"/>
      <c r="I5" s="6"/>
      <c r="J5" s="14"/>
      <c r="K5" s="14"/>
      <c r="L5" s="14"/>
      <c r="M5" s="4"/>
      <c r="N5" s="4"/>
    </row>
    <row r="6" spans="1:14" x14ac:dyDescent="0.25">
      <c r="A6" s="19">
        <v>56</v>
      </c>
      <c r="B6" s="20" t="s">
        <v>15</v>
      </c>
      <c r="C6" s="18">
        <v>47604.559081878797</v>
      </c>
      <c r="D6" s="6">
        <f>(C6+51623)/103011</f>
        <v>0.96327148636435722</v>
      </c>
      <c r="E6" s="6">
        <f>(D6*4)/0.4</f>
        <v>9.6327148636435709</v>
      </c>
      <c r="F6" s="6">
        <f>E6/0.1</f>
        <v>96.327148636435709</v>
      </c>
      <c r="G6" s="6">
        <f>F6*2</f>
        <v>192.65429727287142</v>
      </c>
      <c r="H6" s="9">
        <f t="shared" si="0"/>
        <v>0.38530859454574284</v>
      </c>
      <c r="I6" s="6"/>
      <c r="J6" s="14"/>
      <c r="K6" s="14"/>
      <c r="L6" s="14"/>
      <c r="M6" s="4"/>
      <c r="N6" s="4"/>
    </row>
    <row r="7" spans="1:14" x14ac:dyDescent="0.25">
      <c r="A7" s="6"/>
      <c r="B7" s="21" t="s">
        <v>0</v>
      </c>
      <c r="C7" s="22">
        <v>2.7878532571394402E-2</v>
      </c>
      <c r="D7" s="6"/>
      <c r="E7" s="6"/>
      <c r="F7" s="6"/>
      <c r="G7" s="6"/>
      <c r="H7" s="9"/>
      <c r="I7" s="6"/>
      <c r="J7" s="14" t="s">
        <v>32</v>
      </c>
      <c r="K7" s="14" t="s">
        <v>29</v>
      </c>
      <c r="L7" s="14" t="s">
        <v>30</v>
      </c>
      <c r="M7" s="4"/>
      <c r="N7" s="4"/>
    </row>
    <row r="8" spans="1:14" s="2" customFormat="1" x14ac:dyDescent="0.25">
      <c r="A8" s="19">
        <v>59</v>
      </c>
      <c r="B8" s="20" t="s">
        <v>16</v>
      </c>
      <c r="C8" s="18">
        <v>54163.850619125697</v>
      </c>
      <c r="D8" s="6">
        <f>(C8+51623)/103011</f>
        <v>1.0269471281622904</v>
      </c>
      <c r="E8" s="6">
        <f>(D8*4)/0.4</f>
        <v>10.269471281622904</v>
      </c>
      <c r="F8" s="6">
        <f>E8/0.1</f>
        <v>102.69471281622903</v>
      </c>
      <c r="G8" s="6">
        <f>F8*2</f>
        <v>205.38942563245806</v>
      </c>
      <c r="H8" s="9">
        <f t="shared" si="0"/>
        <v>0.41077885126491609</v>
      </c>
      <c r="I8" s="6"/>
      <c r="J8" s="14" t="s">
        <v>27</v>
      </c>
      <c r="K8" s="15">
        <f>AVERAGE(H12,H16)</f>
        <v>0.57094485478412382</v>
      </c>
      <c r="L8" s="14">
        <f>STDEV(H12,H16)</f>
        <v>4.3237797941620033E-2</v>
      </c>
      <c r="M8" s="5"/>
      <c r="N8" s="5"/>
    </row>
    <row r="9" spans="1:14" x14ac:dyDescent="0.25">
      <c r="A9" s="6"/>
      <c r="B9" s="21" t="s">
        <v>0</v>
      </c>
      <c r="C9" s="22">
        <v>2.1436249929551999E-2</v>
      </c>
      <c r="D9" s="6"/>
      <c r="E9" s="6"/>
      <c r="F9" s="6"/>
      <c r="G9" s="6"/>
      <c r="H9" s="9"/>
      <c r="I9" s="6"/>
      <c r="J9" s="14" t="s">
        <v>28</v>
      </c>
      <c r="K9" s="15">
        <f>AVERAGE(H10,H14)</f>
        <v>0.67721677243619016</v>
      </c>
      <c r="L9" s="14">
        <f>STDEV(H10,H14)</f>
        <v>6.2425553869876554E-2</v>
      </c>
      <c r="M9" s="4"/>
      <c r="N9" s="4"/>
    </row>
    <row r="10" spans="1:14" x14ac:dyDescent="0.25">
      <c r="A10" s="19">
        <v>62</v>
      </c>
      <c r="B10" s="20" t="s">
        <v>17</v>
      </c>
      <c r="C10" s="18">
        <v>134146.60086433799</v>
      </c>
      <c r="D10" s="6">
        <f>(C10+51623)/103011</f>
        <v>1.8033957622422654</v>
      </c>
      <c r="E10" s="6">
        <f>(D10*4)/0.4</f>
        <v>18.033957622422651</v>
      </c>
      <c r="F10" s="6">
        <f>E10/0.1</f>
        <v>180.33957622422651</v>
      </c>
      <c r="G10" s="6">
        <f>F10*2</f>
        <v>360.67915244845301</v>
      </c>
      <c r="H10" s="9">
        <f t="shared" si="0"/>
        <v>0.721358304896906</v>
      </c>
      <c r="I10" s="6"/>
      <c r="J10" s="14"/>
      <c r="K10" s="14"/>
      <c r="L10" s="14"/>
      <c r="M10" s="4"/>
      <c r="N10" s="4"/>
    </row>
    <row r="11" spans="1:14" x14ac:dyDescent="0.25">
      <c r="A11" s="6"/>
      <c r="B11" s="21" t="s">
        <v>0</v>
      </c>
      <c r="C11" s="22">
        <v>3.0094838038023802E-2</v>
      </c>
      <c r="D11" s="6"/>
      <c r="E11" s="6"/>
      <c r="F11" s="6"/>
      <c r="G11" s="6"/>
      <c r="H11" s="9"/>
      <c r="I11" s="6"/>
      <c r="J11" s="7"/>
      <c r="K11" s="7"/>
      <c r="L11" s="7"/>
      <c r="M11" s="4"/>
      <c r="N11" s="4"/>
    </row>
    <row r="12" spans="1:14" s="2" customFormat="1" x14ac:dyDescent="0.25">
      <c r="A12" s="19">
        <v>53</v>
      </c>
      <c r="B12" s="20" t="s">
        <v>18</v>
      </c>
      <c r="C12" s="18">
        <v>87537.422229580901</v>
      </c>
      <c r="D12" s="6">
        <f>(C12+51623)/103011</f>
        <v>1.3509277866400764</v>
      </c>
      <c r="E12" s="6">
        <f>(D12*4)/0.4</f>
        <v>13.509277866400764</v>
      </c>
      <c r="F12" s="6">
        <f>E12/0.1</f>
        <v>135.09277866400762</v>
      </c>
      <c r="G12" s="6">
        <f>F12*2</f>
        <v>270.18555732801525</v>
      </c>
      <c r="H12" s="9">
        <f t="shared" si="0"/>
        <v>0.54037111465603049</v>
      </c>
      <c r="I12" s="6"/>
      <c r="J12" s="14" t="s">
        <v>31</v>
      </c>
      <c r="K12" s="14" t="s">
        <v>29</v>
      </c>
      <c r="L12" s="14" t="s">
        <v>30</v>
      </c>
      <c r="M12" s="5"/>
      <c r="N12" s="5"/>
    </row>
    <row r="13" spans="1:14" x14ac:dyDescent="0.25">
      <c r="A13" s="6"/>
      <c r="B13" s="21" t="s">
        <v>0</v>
      </c>
      <c r="C13" s="22">
        <v>4.6114293453313498E-2</v>
      </c>
      <c r="D13" s="6"/>
      <c r="E13" s="6"/>
      <c r="F13" s="6"/>
      <c r="G13" s="6"/>
      <c r="H13" s="9"/>
      <c r="I13" s="6"/>
      <c r="J13" s="14" t="s">
        <v>27</v>
      </c>
      <c r="K13" s="15">
        <f>AVERAGE(H20,H24)</f>
        <v>0.31693212208043237</v>
      </c>
      <c r="L13" s="14">
        <f>STDEV(H20,H24)</f>
        <v>2.8021678988724565E-2</v>
      </c>
      <c r="M13" s="4"/>
      <c r="N13" s="4"/>
    </row>
    <row r="14" spans="1:14" x14ac:dyDescent="0.25">
      <c r="A14" s="19">
        <v>34</v>
      </c>
      <c r="B14" s="20" t="s">
        <v>19</v>
      </c>
      <c r="C14" s="18">
        <v>111411.283862784</v>
      </c>
      <c r="D14" s="6">
        <f>(C14+51623)/103011</f>
        <v>1.5826880999386859</v>
      </c>
      <c r="E14" s="6">
        <f>(D14*4)/0.4</f>
        <v>15.826880999386859</v>
      </c>
      <c r="F14" s="6">
        <f>E14/0.1</f>
        <v>158.26880999386859</v>
      </c>
      <c r="G14" s="6">
        <f>F14*2</f>
        <v>316.53761998773717</v>
      </c>
      <c r="H14" s="9">
        <f t="shared" si="0"/>
        <v>0.63307523997547432</v>
      </c>
      <c r="I14" s="6"/>
      <c r="J14" s="14" t="s">
        <v>28</v>
      </c>
      <c r="K14" s="15">
        <f>AVERAGE(H22,H18)</f>
        <v>0.3268554401381234</v>
      </c>
      <c r="L14" s="14">
        <f>STDEV(H22,H18)</f>
        <v>4.8109858734180382E-2</v>
      </c>
      <c r="M14" s="4"/>
      <c r="N14" s="4"/>
    </row>
    <row r="15" spans="1:14" x14ac:dyDescent="0.25">
      <c r="A15" s="6"/>
      <c r="B15" s="21" t="s">
        <v>0</v>
      </c>
      <c r="C15" s="22">
        <v>2.6523470603532499E-2</v>
      </c>
      <c r="D15" s="6"/>
      <c r="E15" s="6"/>
      <c r="F15" s="6"/>
      <c r="G15" s="6"/>
      <c r="H15" s="9"/>
      <c r="I15" s="6"/>
      <c r="J15" s="3"/>
      <c r="K15" s="3"/>
      <c r="L15" s="3"/>
      <c r="M15" s="4"/>
      <c r="N15" s="4"/>
    </row>
    <row r="16" spans="1:14" s="2" customFormat="1" x14ac:dyDescent="0.25">
      <c r="A16" s="19">
        <v>39</v>
      </c>
      <c r="B16" s="20" t="s">
        <v>20</v>
      </c>
      <c r="C16" s="18">
        <v>103284.579951256</v>
      </c>
      <c r="D16" s="6">
        <f>(C16+51623)/103011</f>
        <v>1.5037964872805427</v>
      </c>
      <c r="E16" s="6">
        <f>(D16*4)/0.4</f>
        <v>15.037964872805427</v>
      </c>
      <c r="F16" s="6">
        <f>E16/0.1</f>
        <v>150.37964872805426</v>
      </c>
      <c r="G16" s="6">
        <f>F16*2</f>
        <v>300.75929745610853</v>
      </c>
      <c r="H16" s="9">
        <f t="shared" si="0"/>
        <v>0.60151859491221704</v>
      </c>
      <c r="I16" s="6"/>
      <c r="J16" s="8"/>
      <c r="K16" s="8"/>
      <c r="L16" s="8"/>
      <c r="M16" s="5"/>
      <c r="N16" s="5"/>
    </row>
    <row r="17" spans="1:15" x14ac:dyDescent="0.25">
      <c r="A17" s="6"/>
      <c r="B17" s="21" t="s">
        <v>0</v>
      </c>
      <c r="C17" s="22">
        <v>3.0014547966783701E-2</v>
      </c>
      <c r="D17" s="6"/>
      <c r="E17" s="6"/>
      <c r="F17" s="6"/>
      <c r="G17" s="6"/>
      <c r="H17" s="9"/>
      <c r="I17" s="6"/>
      <c r="J17" s="6"/>
      <c r="K17" s="6"/>
      <c r="L17" s="6"/>
      <c r="M17" s="4"/>
      <c r="N17" s="4"/>
    </row>
    <row r="18" spans="1:15" x14ac:dyDescent="0.25">
      <c r="A18" s="19">
        <v>41</v>
      </c>
      <c r="B18" s="20" t="s">
        <v>21</v>
      </c>
      <c r="C18" s="18">
        <v>41312.042770735701</v>
      </c>
      <c r="D18" s="6">
        <f>(C18+51623)/103011</f>
        <v>0.90218561872747283</v>
      </c>
      <c r="E18" s="6">
        <f>(D18*4)/0.4</f>
        <v>9.0218561872747269</v>
      </c>
      <c r="F18" s="6">
        <f>E18/0.1</f>
        <v>90.218561872747259</v>
      </c>
      <c r="G18" s="6">
        <f>F18*2</f>
        <v>180.43712374549452</v>
      </c>
      <c r="H18" s="9">
        <f t="shared" si="0"/>
        <v>0.36087424749098901</v>
      </c>
      <c r="I18" s="6"/>
      <c r="J18" s="6"/>
      <c r="K18" s="6"/>
      <c r="L18" s="6"/>
      <c r="M18" s="4"/>
      <c r="N18" s="4"/>
    </row>
    <row r="19" spans="1:15" x14ac:dyDescent="0.25">
      <c r="A19" s="6"/>
      <c r="B19" s="21" t="s">
        <v>0</v>
      </c>
      <c r="C19" s="22">
        <v>3.94514406214342E-2</v>
      </c>
      <c r="D19" s="6"/>
      <c r="E19" s="6"/>
      <c r="F19" s="6"/>
      <c r="G19" s="6"/>
      <c r="H19" s="9"/>
      <c r="I19" s="6"/>
      <c r="J19" s="6"/>
      <c r="K19" s="6"/>
      <c r="L19" s="6"/>
      <c r="M19" s="4"/>
      <c r="N19" s="4"/>
    </row>
    <row r="20" spans="1:15" s="2" customFormat="1" x14ac:dyDescent="0.25">
      <c r="A20" s="19">
        <v>44</v>
      </c>
      <c r="B20" s="20" t="s">
        <v>22</v>
      </c>
      <c r="C20" s="18">
        <v>35098.469165386101</v>
      </c>
      <c r="D20" s="6">
        <f>(C20+51623)/103011</f>
        <v>0.84186610328398048</v>
      </c>
      <c r="E20" s="6">
        <f>(D20*4)/0.4</f>
        <v>8.4186610328398039</v>
      </c>
      <c r="F20" s="6">
        <f>E20/0.1</f>
        <v>84.186610328398032</v>
      </c>
      <c r="G20" s="6">
        <f>F20*2</f>
        <v>168.37322065679606</v>
      </c>
      <c r="H20" s="9">
        <f t="shared" si="0"/>
        <v>0.3367464413135921</v>
      </c>
      <c r="I20" s="6"/>
      <c r="J20" s="8"/>
      <c r="K20" s="8"/>
      <c r="L20" s="8"/>
      <c r="M20" s="5"/>
      <c r="N20" s="5"/>
    </row>
    <row r="21" spans="1:15" ht="18" customHeight="1" x14ac:dyDescent="0.25">
      <c r="A21" s="6"/>
      <c r="B21" s="21" t="s">
        <v>0</v>
      </c>
      <c r="C21" s="22">
        <v>5.0191784939299502E-2</v>
      </c>
      <c r="D21" s="6"/>
      <c r="E21" s="6"/>
      <c r="F21" s="6"/>
      <c r="G21" s="6"/>
      <c r="H21" s="9"/>
      <c r="I21" s="6"/>
      <c r="J21" s="6"/>
      <c r="K21" s="6"/>
      <c r="L21" s="6"/>
      <c r="M21" s="4"/>
      <c r="N21" s="4"/>
    </row>
    <row r="22" spans="1:15" x14ac:dyDescent="0.25">
      <c r="A22" s="19">
        <v>47</v>
      </c>
      <c r="B22" s="20" t="s">
        <v>23</v>
      </c>
      <c r="C22" s="18">
        <v>23790.4859496055</v>
      </c>
      <c r="D22" s="6">
        <f>(C22+51623)/103011</f>
        <v>0.73209158196314472</v>
      </c>
      <c r="E22" s="6">
        <f>(D22*4)/0.4</f>
        <v>7.3209158196314466</v>
      </c>
      <c r="F22" s="6">
        <f>E22/0.1</f>
        <v>73.209158196314462</v>
      </c>
      <c r="G22" s="6">
        <f>F22*2</f>
        <v>146.41831639262892</v>
      </c>
      <c r="H22" s="9">
        <f t="shared" si="0"/>
        <v>0.29283663278525784</v>
      </c>
      <c r="I22" s="6"/>
      <c r="J22" s="6"/>
      <c r="K22" s="6"/>
      <c r="L22" s="6"/>
      <c r="M22" s="4"/>
      <c r="N22" s="4"/>
    </row>
    <row r="23" spans="1:15" ht="17.100000000000001" customHeight="1" x14ac:dyDescent="0.25">
      <c r="A23" s="6"/>
      <c r="B23" s="21" t="s">
        <v>0</v>
      </c>
      <c r="C23" s="22">
        <v>4.4606499166089303E-2</v>
      </c>
      <c r="D23" s="6"/>
      <c r="E23" s="6"/>
      <c r="F23" s="6"/>
      <c r="G23" s="6"/>
      <c r="H23" s="9"/>
      <c r="I23" s="6"/>
      <c r="J23" s="6"/>
      <c r="K23" s="6"/>
      <c r="L23" s="6"/>
      <c r="M23" s="4"/>
      <c r="N23" s="4"/>
    </row>
    <row r="24" spans="1:15" s="2" customFormat="1" x14ac:dyDescent="0.25">
      <c r="A24" s="19">
        <v>50</v>
      </c>
      <c r="B24" s="20" t="s">
        <v>24</v>
      </c>
      <c r="C24" s="18">
        <v>24893.004972751001</v>
      </c>
      <c r="D24" s="6">
        <f>(C24+51623)/103011</f>
        <v>0.74279450711818162</v>
      </c>
      <c r="E24" s="6">
        <f>(D24*4)/0.4</f>
        <v>7.4279450711818162</v>
      </c>
      <c r="F24" s="6">
        <f>E24/0.1</f>
        <v>74.279450711818157</v>
      </c>
      <c r="G24" s="6">
        <f>F24*2</f>
        <v>148.55890142363631</v>
      </c>
      <c r="H24" s="9">
        <f t="shared" si="0"/>
        <v>0.29711780284727263</v>
      </c>
      <c r="I24" s="6"/>
      <c r="J24" s="8"/>
      <c r="K24" s="8"/>
      <c r="L24" s="8"/>
      <c r="M24" s="5"/>
      <c r="N24" s="5"/>
    </row>
    <row r="25" spans="1:15" x14ac:dyDescent="0.25">
      <c r="A25" s="6"/>
      <c r="B25" s="21" t="s">
        <v>0</v>
      </c>
      <c r="C25" s="22">
        <v>1.2791266783352E-2</v>
      </c>
      <c r="D25" s="6"/>
      <c r="E25" s="6"/>
      <c r="F25" s="6"/>
      <c r="G25" s="6"/>
      <c r="H25" s="9"/>
      <c r="I25" s="6"/>
      <c r="J25" s="6"/>
      <c r="K25" s="6"/>
      <c r="L25" s="6"/>
      <c r="M25" s="4"/>
      <c r="N25" s="4"/>
    </row>
    <row r="26" spans="1:15" x14ac:dyDescent="0.25">
      <c r="A26" s="19">
        <v>83</v>
      </c>
      <c r="B26" s="20" t="s">
        <v>25</v>
      </c>
      <c r="C26" s="18">
        <v>91647.065608282996</v>
      </c>
      <c r="D26" s="6">
        <f>(C26+51623)/103011</f>
        <v>1.3908229762674178</v>
      </c>
      <c r="E26" s="6">
        <f>(D26*4)/0.4</f>
        <v>13.908229762674177</v>
      </c>
      <c r="F26" s="6">
        <f>E26/0.1</f>
        <v>139.08229762674176</v>
      </c>
      <c r="G26" s="6">
        <f>F26*2</f>
        <v>278.16459525348353</v>
      </c>
      <c r="H26" s="9">
        <f t="shared" si="0"/>
        <v>0.55632919050696705</v>
      </c>
      <c r="I26" s="6"/>
      <c r="J26" s="6"/>
      <c r="K26" s="6"/>
      <c r="L26" s="6"/>
      <c r="M26" s="4"/>
      <c r="N26" s="4"/>
    </row>
    <row r="27" spans="1:15" x14ac:dyDescent="0.25">
      <c r="A27" s="6"/>
      <c r="B27" s="21" t="s">
        <v>0</v>
      </c>
      <c r="C27" s="22">
        <v>7.2988290306524095E-2</v>
      </c>
      <c r="D27" s="6"/>
      <c r="E27" s="6"/>
      <c r="F27" s="6"/>
      <c r="G27" s="6"/>
      <c r="H27" s="9"/>
      <c r="I27" s="6"/>
      <c r="J27" s="6"/>
      <c r="K27" s="6"/>
      <c r="L27" s="6"/>
      <c r="M27" s="4"/>
      <c r="N27" s="4"/>
    </row>
    <row r="28" spans="1:15" x14ac:dyDescent="0.25">
      <c r="A28" s="19">
        <v>86</v>
      </c>
      <c r="B28" s="20" t="s">
        <v>26</v>
      </c>
      <c r="C28" s="18">
        <v>50153.881928026203</v>
      </c>
      <c r="D28" s="6">
        <f>(C28+51623)/103011</f>
        <v>0.98801955061135427</v>
      </c>
      <c r="E28" s="6">
        <f>(D28*4)/0.4</f>
        <v>9.8801955061135427</v>
      </c>
      <c r="F28" s="6">
        <f>E28/0.1</f>
        <v>98.801955061135416</v>
      </c>
      <c r="G28" s="6">
        <f>F28*2</f>
        <v>197.60391012227083</v>
      </c>
      <c r="H28" s="9">
        <f t="shared" si="0"/>
        <v>0.39520782024454165</v>
      </c>
      <c r="I28" s="6"/>
      <c r="J28" s="6"/>
      <c r="K28" s="6"/>
      <c r="L28" s="6"/>
      <c r="M28" s="4"/>
      <c r="N28" s="4"/>
    </row>
    <row r="29" spans="1:15" x14ac:dyDescent="0.25">
      <c r="A29" s="6"/>
      <c r="B29" s="21" t="s">
        <v>0</v>
      </c>
      <c r="C29" s="22">
        <v>0.10659356372504</v>
      </c>
      <c r="D29" s="6"/>
      <c r="E29" s="6"/>
      <c r="F29" s="6"/>
      <c r="G29" s="6"/>
      <c r="H29" s="9"/>
      <c r="I29" s="6"/>
      <c r="J29" s="6"/>
      <c r="K29" s="6"/>
      <c r="L29" s="6"/>
      <c r="M29" s="4"/>
      <c r="N29" s="4"/>
    </row>
    <row r="30" spans="1:15" x14ac:dyDescent="0.25">
      <c r="A30" s="6"/>
      <c r="B30" s="6"/>
      <c r="C30" s="6"/>
      <c r="D30" s="6"/>
      <c r="E30" s="6"/>
      <c r="F30" s="6"/>
      <c r="G30" s="6"/>
      <c r="H30" s="6"/>
      <c r="I30" s="6"/>
      <c r="J30" s="9"/>
      <c r="K30" s="6"/>
      <c r="L30" s="6"/>
      <c r="M30" s="6"/>
      <c r="N30" s="4"/>
      <c r="O30" s="4"/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9"/>
      <c r="K31" s="6"/>
      <c r="L31" s="6"/>
      <c r="M31" s="6"/>
      <c r="N31" s="4"/>
      <c r="O31" s="4"/>
    </row>
    <row r="32" spans="1:15" x14ac:dyDescent="0.25">
      <c r="A32" s="6"/>
      <c r="B32" s="6"/>
      <c r="C32" s="6"/>
      <c r="D32" s="6"/>
      <c r="E32" s="6"/>
      <c r="F32" s="6"/>
      <c r="G32" s="6"/>
      <c r="H32" s="6"/>
      <c r="I32" s="6"/>
      <c r="J32" s="9"/>
      <c r="K32" s="6"/>
      <c r="L32" s="6"/>
      <c r="M32" s="6"/>
      <c r="N32" s="4"/>
      <c r="O32" s="4"/>
    </row>
    <row r="33" spans="1:15" x14ac:dyDescent="0.25">
      <c r="A33" s="6"/>
      <c r="B33" s="6"/>
      <c r="C33" s="6" t="s">
        <v>46</v>
      </c>
      <c r="D33" s="6" t="s">
        <v>39</v>
      </c>
      <c r="E33" s="6"/>
      <c r="F33" s="6"/>
      <c r="G33" s="6"/>
      <c r="H33" s="6"/>
      <c r="I33" s="6"/>
      <c r="J33" s="9"/>
      <c r="K33" s="6"/>
      <c r="L33" s="6"/>
      <c r="M33" s="6"/>
      <c r="N33" s="4"/>
      <c r="O33" s="4"/>
    </row>
    <row r="34" spans="1:15" x14ac:dyDescent="0.25">
      <c r="A34" s="6"/>
      <c r="B34" s="6"/>
      <c r="C34" s="17">
        <v>0.9375</v>
      </c>
      <c r="D34" s="18">
        <v>68384.1895987467</v>
      </c>
      <c r="E34" s="6"/>
      <c r="F34" s="6"/>
      <c r="G34" s="6"/>
      <c r="H34" s="6"/>
      <c r="I34" s="6"/>
      <c r="J34" s="9"/>
      <c r="K34" s="6"/>
      <c r="L34" s="6"/>
      <c r="M34" s="6"/>
      <c r="N34" s="4"/>
      <c r="O34" s="4"/>
    </row>
    <row r="35" spans="1:15" x14ac:dyDescent="0.25">
      <c r="A35" s="6"/>
      <c r="B35" s="6"/>
      <c r="C35" s="17">
        <v>1.9721155775340999</v>
      </c>
      <c r="D35" s="18">
        <v>157981.03559049399</v>
      </c>
      <c r="E35" s="6"/>
      <c r="F35" s="6"/>
      <c r="G35" s="6"/>
      <c r="H35" s="6"/>
      <c r="I35" s="6"/>
      <c r="J35" s="9"/>
      <c r="K35" s="6"/>
      <c r="L35" s="6"/>
      <c r="M35" s="6"/>
      <c r="N35" s="4"/>
      <c r="O35" s="4"/>
    </row>
    <row r="36" spans="1:15" x14ac:dyDescent="0.25">
      <c r="A36" s="6"/>
      <c r="B36" s="6"/>
      <c r="C36" s="17">
        <v>3.8136771568280499</v>
      </c>
      <c r="D36" s="18">
        <v>327773.93980019301</v>
      </c>
      <c r="E36" s="6"/>
      <c r="F36" s="6"/>
      <c r="G36" s="6"/>
      <c r="H36" s="6"/>
      <c r="I36" s="6"/>
      <c r="J36" s="9"/>
      <c r="K36" s="6"/>
      <c r="L36" s="6"/>
      <c r="M36" s="6"/>
      <c r="N36" s="4"/>
      <c r="O36" s="4"/>
    </row>
    <row r="37" spans="1:15" x14ac:dyDescent="0.25">
      <c r="A37" s="6"/>
      <c r="B37" s="6"/>
      <c r="C37" s="17">
        <v>7.4954076739818802</v>
      </c>
      <c r="D37" s="18">
        <v>686038.11516478902</v>
      </c>
      <c r="E37" s="6"/>
      <c r="F37" s="6"/>
      <c r="G37" s="6"/>
      <c r="H37" s="6"/>
      <c r="I37" s="6"/>
      <c r="J37" s="9"/>
      <c r="K37" s="6"/>
      <c r="L37" s="6"/>
      <c r="M37" s="6"/>
      <c r="N37" s="4"/>
      <c r="O37" s="4"/>
    </row>
    <row r="38" spans="1:15" x14ac:dyDescent="0.25">
      <c r="A38" s="6"/>
      <c r="B38" s="6"/>
      <c r="C38" s="17">
        <v>15.255827370321599</v>
      </c>
      <c r="D38" s="18">
        <v>1537907.46486338</v>
      </c>
      <c r="E38" s="6"/>
      <c r="F38" s="6"/>
      <c r="G38" s="6"/>
      <c r="H38" s="6"/>
      <c r="I38" s="6"/>
      <c r="J38" s="9"/>
      <c r="K38" s="6"/>
      <c r="L38" s="6"/>
      <c r="M38" s="6"/>
      <c r="N38" s="4"/>
      <c r="O38" s="4"/>
    </row>
    <row r="39" spans="1:15" x14ac:dyDescent="0.25">
      <c r="A39" s="6"/>
      <c r="B39" s="6"/>
      <c r="C39" s="6"/>
      <c r="D39" s="6"/>
      <c r="E39" s="6"/>
      <c r="F39" s="6"/>
      <c r="G39" s="6"/>
      <c r="H39" s="6"/>
      <c r="I39" s="6"/>
      <c r="J39" s="9"/>
      <c r="K39" s="6"/>
      <c r="L39" s="6"/>
      <c r="M39" s="6"/>
      <c r="N39" s="4"/>
      <c r="O39" s="4"/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9"/>
      <c r="K40" s="6"/>
      <c r="L40" s="6"/>
      <c r="M40" s="6"/>
      <c r="N40" s="4"/>
      <c r="O40" s="4"/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9"/>
      <c r="K41" s="6"/>
      <c r="L41" s="6"/>
      <c r="M41" s="6"/>
      <c r="N41" s="4"/>
      <c r="O41" s="4"/>
    </row>
    <row r="42" spans="1:15" x14ac:dyDescent="0.25">
      <c r="A42" s="6"/>
      <c r="B42" s="6"/>
      <c r="C42" s="6"/>
      <c r="D42" s="6"/>
      <c r="E42" s="6"/>
      <c r="F42" s="6"/>
      <c r="G42" s="6"/>
      <c r="H42" s="6"/>
      <c r="I42" s="6"/>
      <c r="J42" s="9"/>
      <c r="K42" s="6"/>
      <c r="L42" s="6"/>
      <c r="M42" s="6"/>
      <c r="N42" s="4"/>
      <c r="O42" s="4"/>
    </row>
    <row r="43" spans="1:15" x14ac:dyDescent="0.25">
      <c r="A43" s="6"/>
      <c r="B43" s="6"/>
      <c r="C43" s="6"/>
      <c r="D43" s="6"/>
      <c r="E43" s="6"/>
      <c r="F43" s="6"/>
      <c r="G43" s="6"/>
      <c r="H43" s="6"/>
      <c r="I43" s="6"/>
      <c r="J43" s="9"/>
      <c r="K43" s="6"/>
      <c r="L43" s="6"/>
      <c r="M43" s="6"/>
      <c r="N43" s="4"/>
      <c r="O43" s="4"/>
    </row>
    <row r="44" spans="1:15" x14ac:dyDescent="0.25">
      <c r="A44" s="6"/>
      <c r="B44" s="6"/>
      <c r="C44" s="6"/>
      <c r="D44" s="10" t="s">
        <v>45</v>
      </c>
      <c r="E44" s="6"/>
      <c r="F44" s="6"/>
      <c r="G44" s="6"/>
      <c r="H44" s="6"/>
      <c r="I44" s="6"/>
      <c r="J44" s="9"/>
      <c r="K44" s="6"/>
      <c r="L44" s="6"/>
      <c r="M44" s="6"/>
      <c r="N44" s="4"/>
      <c r="O44" s="4"/>
    </row>
    <row r="45" spans="1:15" x14ac:dyDescent="0.25">
      <c r="A45" s="6"/>
      <c r="B45" s="6"/>
      <c r="C45" s="6"/>
      <c r="D45" s="6" t="s">
        <v>47</v>
      </c>
      <c r="E45" s="6"/>
      <c r="F45" s="6"/>
      <c r="G45" s="6"/>
      <c r="H45" s="6"/>
      <c r="I45" s="6"/>
      <c r="J45" s="9"/>
      <c r="K45" s="6"/>
      <c r="L45" s="6"/>
      <c r="M45" s="6"/>
      <c r="N45" s="4"/>
      <c r="O45" s="4"/>
    </row>
    <row r="46" spans="1:15" x14ac:dyDescent="0.25">
      <c r="A46" s="6"/>
      <c r="B46" s="6"/>
      <c r="C46" s="6"/>
      <c r="D46" s="6"/>
      <c r="E46" s="6"/>
      <c r="F46" s="6"/>
      <c r="G46" s="6"/>
      <c r="H46" s="6"/>
      <c r="I46" s="6"/>
      <c r="J46" s="9"/>
      <c r="K46" s="6"/>
      <c r="L46" s="6"/>
      <c r="M46" s="6"/>
      <c r="N46" s="4"/>
      <c r="O46" s="4"/>
    </row>
    <row r="47" spans="1:15" x14ac:dyDescent="0.25">
      <c r="A47" s="6"/>
      <c r="B47" s="6"/>
      <c r="C47" s="6"/>
      <c r="D47" s="6"/>
      <c r="E47" s="6"/>
      <c r="F47" s="6"/>
      <c r="G47" s="6"/>
      <c r="H47" s="6"/>
      <c r="I47" s="6"/>
      <c r="J47" s="9"/>
      <c r="K47" s="6"/>
      <c r="L47" s="6"/>
      <c r="M47" s="6"/>
      <c r="N47" s="4"/>
      <c r="O47" s="4"/>
    </row>
    <row r="48" spans="1:15" x14ac:dyDescent="0.25">
      <c r="A48" s="6"/>
      <c r="B48" s="6"/>
      <c r="C48" s="6"/>
      <c r="D48" s="6"/>
      <c r="E48" s="6"/>
      <c r="F48" s="6"/>
      <c r="G48" s="6"/>
      <c r="H48" s="6"/>
      <c r="I48" s="6"/>
      <c r="J48" s="9"/>
      <c r="K48" s="6"/>
      <c r="L48" s="6"/>
      <c r="M48" s="6"/>
      <c r="N48" s="4"/>
      <c r="O48" s="4"/>
    </row>
    <row r="49" spans="1:15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1"/>
      <c r="K49" s="16"/>
      <c r="L49" s="16"/>
      <c r="M49" s="16"/>
      <c r="N49" s="3"/>
      <c r="O49" s="3"/>
    </row>
    <row r="50" spans="1:15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1"/>
      <c r="K50" s="16"/>
      <c r="L50" s="16"/>
      <c r="M50" s="16"/>
      <c r="N50" s="3"/>
      <c r="O50" s="3"/>
    </row>
    <row r="51" spans="1:15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1"/>
      <c r="K51" s="16"/>
      <c r="L51" s="16"/>
      <c r="M51" s="16"/>
      <c r="N51" s="3"/>
      <c r="O51" s="3"/>
    </row>
  </sheetData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PEG</vt:lpstr>
      <vt:lpstr>MIBG 900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Alan McLean</cp:lastModifiedBy>
  <dcterms:created xsi:type="dcterms:W3CDTF">2022-08-31T17:32:18Z</dcterms:created>
  <dcterms:modified xsi:type="dcterms:W3CDTF">2023-10-15T19:58:54Z</dcterms:modified>
</cp:coreProperties>
</file>